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80b39fd2f6ee92/Dokumenter/Sørlandets harehundklubb^J Sekretær/Papirer årsmøtet/"/>
    </mc:Choice>
  </mc:AlternateContent>
  <xr:revisionPtr revIDLastSave="0" documentId="8_{289E899C-45FE-45D2-A726-FD5C7A067A53}" xr6:coauthVersionLast="47" xr6:coauthVersionMax="47" xr10:uidLastSave="{00000000-0000-0000-0000-000000000000}"/>
  <bookViews>
    <workbookView xWindow="-110" yWindow="-110" windowWidth="21820" windowHeight="13900" firstSheet="4" activeTab="13" xr2:uid="{7B5B5828-0A26-4933-B8CD-DFDDD6D7FC9F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1" r:id="rId10"/>
    <sheet name="November" sheetId="12" r:id="rId11"/>
    <sheet name="Desember" sheetId="13" r:id="rId12"/>
    <sheet name="Saprekonto 2022" sheetId="15" r:id="rId13"/>
    <sheet name="Sum 202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4" l="1"/>
  <c r="F12" i="14"/>
  <c r="F10" i="14"/>
  <c r="I5" i="14" s="1"/>
  <c r="D24" i="15"/>
  <c r="D23" i="15"/>
  <c r="D22" i="15"/>
  <c r="D21" i="15"/>
  <c r="D20" i="15"/>
  <c r="D19" i="15"/>
  <c r="B15" i="15"/>
  <c r="B17" i="14"/>
  <c r="B19" i="14"/>
  <c r="B32" i="14"/>
  <c r="B31" i="14"/>
  <c r="B30" i="14"/>
  <c r="B29" i="14"/>
  <c r="B28" i="14"/>
  <c r="B27" i="14"/>
  <c r="D22" i="5"/>
  <c r="B26" i="14"/>
  <c r="B25" i="14"/>
  <c r="B23" i="14"/>
  <c r="B22" i="14"/>
  <c r="B21" i="14"/>
  <c r="B18" i="14"/>
  <c r="B16" i="14"/>
  <c r="B15" i="14"/>
  <c r="B5" i="14"/>
  <c r="B4" i="14"/>
  <c r="B24" i="14"/>
  <c r="B20" i="14"/>
  <c r="D24" i="5"/>
  <c r="B7" i="14"/>
  <c r="B6" i="14"/>
  <c r="E31" i="13"/>
  <c r="E30" i="13"/>
  <c r="E29" i="13"/>
  <c r="E28" i="13"/>
  <c r="E27" i="13"/>
  <c r="E26" i="13"/>
  <c r="E23" i="13"/>
  <c r="E22" i="13"/>
  <c r="E21" i="13"/>
  <c r="B17" i="13"/>
  <c r="B2" i="13"/>
  <c r="D30" i="12"/>
  <c r="D29" i="12"/>
  <c r="D28" i="12"/>
  <c r="D27" i="12"/>
  <c r="D24" i="12"/>
  <c r="D23" i="12"/>
  <c r="B2" i="12"/>
  <c r="B19" i="12" s="1"/>
  <c r="D16" i="11"/>
  <c r="D15" i="11"/>
  <c r="D14" i="11"/>
  <c r="D13" i="11"/>
  <c r="D12" i="11"/>
  <c r="B9" i="11"/>
  <c r="B2" i="11"/>
  <c r="D26" i="9"/>
  <c r="D25" i="9"/>
  <c r="D24" i="9"/>
  <c r="D23" i="9"/>
  <c r="D22" i="9"/>
  <c r="D21" i="9"/>
  <c r="D18" i="9"/>
  <c r="D30" i="8"/>
  <c r="D29" i="8"/>
  <c r="D28" i="8"/>
  <c r="D27" i="8"/>
  <c r="D26" i="8"/>
  <c r="D23" i="8"/>
  <c r="D22" i="8"/>
  <c r="D13" i="7"/>
  <c r="D10" i="7"/>
  <c r="D25" i="6"/>
  <c r="D24" i="6"/>
  <c r="D23" i="6"/>
  <c r="D22" i="6"/>
  <c r="D21" i="6"/>
  <c r="D18" i="6"/>
  <c r="D17" i="6"/>
  <c r="D23" i="5"/>
  <c r="D19" i="5"/>
  <c r="D18" i="5"/>
  <c r="D22" i="4"/>
  <c r="D21" i="4"/>
  <c r="D20" i="4"/>
  <c r="D17" i="4"/>
  <c r="D16" i="4"/>
  <c r="D26" i="3"/>
  <c r="D25" i="3"/>
  <c r="D24" i="3"/>
  <c r="D23" i="3"/>
  <c r="D22" i="3"/>
  <c r="D19" i="3"/>
  <c r="B1" i="14"/>
  <c r="D25" i="2"/>
  <c r="D24" i="2"/>
  <c r="D23" i="2"/>
  <c r="D20" i="2"/>
  <c r="D19" i="2"/>
  <c r="D20" i="1"/>
  <c r="D19" i="1"/>
  <c r="D18" i="1"/>
  <c r="D15" i="1"/>
  <c r="B12" i="4"/>
  <c r="B2" i="5" s="1"/>
  <c r="B14" i="5" s="1"/>
  <c r="B2" i="6" s="1"/>
  <c r="B12" i="6" s="1"/>
  <c r="B2" i="7" s="1"/>
  <c r="B6" i="7" s="1"/>
  <c r="B2" i="8" s="1"/>
  <c r="B18" i="8" s="1"/>
  <c r="B2" i="9" s="1"/>
  <c r="B14" i="9" s="1"/>
  <c r="B2" i="4"/>
  <c r="B15" i="3"/>
  <c r="B2" i="3"/>
  <c r="B14" i="2"/>
  <c r="B2" i="2"/>
  <c r="B10" i="1"/>
  <c r="B33" i="14" l="1"/>
  <c r="L4" i="14" s="1"/>
  <c r="B10" i="14"/>
  <c r="I4" i="14" s="1"/>
  <c r="I6" i="14" s="1"/>
  <c r="B35" i="14" l="1"/>
</calcChain>
</file>

<file path=xl/sharedStrings.xml><?xml version="1.0" encoding="utf-8"?>
<sst xmlns="http://schemas.openxmlformats.org/spreadsheetml/2006/main" count="305" uniqueCount="91">
  <si>
    <t>Bank Januar</t>
  </si>
  <si>
    <t xml:space="preserve">IB </t>
  </si>
  <si>
    <t>UB</t>
  </si>
  <si>
    <t>Norsk Kennel Klubb</t>
  </si>
  <si>
    <t>Sveve AS</t>
  </si>
  <si>
    <t>Gebyrer</t>
  </si>
  <si>
    <t>Bank februar</t>
  </si>
  <si>
    <t>IB</t>
  </si>
  <si>
    <t>Norsk Kennelklubb</t>
  </si>
  <si>
    <t>Norsk Harehundsklubbers Forbund</t>
  </si>
  <si>
    <t>RS</t>
  </si>
  <si>
    <t>Utlegg blekk Gunstein Aurebekk</t>
  </si>
  <si>
    <t>Bank mars</t>
  </si>
  <si>
    <t>Utlegg premier Glenn Vidar</t>
  </si>
  <si>
    <t>Utlegg årsmøte og billett RS</t>
  </si>
  <si>
    <t>Posten</t>
  </si>
  <si>
    <t>Blekk og papir Gunstein</t>
  </si>
  <si>
    <t>Årsmøte</t>
  </si>
  <si>
    <t>Bank april</t>
  </si>
  <si>
    <t xml:space="preserve">UB </t>
  </si>
  <si>
    <t>Vipps</t>
  </si>
  <si>
    <t>Utlegg for nettbedrift</t>
  </si>
  <si>
    <t>Premier</t>
  </si>
  <si>
    <t>Utlegg RS</t>
  </si>
  <si>
    <t>Bank mai</t>
  </si>
  <si>
    <t>Medlemstreff</t>
  </si>
  <si>
    <t>Dommerkurs</t>
  </si>
  <si>
    <t>Bank juni</t>
  </si>
  <si>
    <t>Utstilling</t>
  </si>
  <si>
    <t>Ringtrening</t>
  </si>
  <si>
    <t>Bank juli</t>
  </si>
  <si>
    <t>Bank august</t>
  </si>
  <si>
    <t>Sjograf AS</t>
  </si>
  <si>
    <t>Bank September</t>
  </si>
  <si>
    <t>Kjøregodtgjørelse</t>
  </si>
  <si>
    <t>Dommersamling</t>
  </si>
  <si>
    <t>Inntekter</t>
  </si>
  <si>
    <t>Norsk kennelklubb</t>
  </si>
  <si>
    <t>Premier Jaktcompagniet AS</t>
  </si>
  <si>
    <t>Kostnader</t>
  </si>
  <si>
    <t>Blekk/papir</t>
  </si>
  <si>
    <t>Porto</t>
  </si>
  <si>
    <t>Dommer</t>
  </si>
  <si>
    <t>RS/årsmøte</t>
  </si>
  <si>
    <t>Årsmøte/RS</t>
  </si>
  <si>
    <t>Nettbedrift</t>
  </si>
  <si>
    <t>Dommerkurs Front Payment</t>
  </si>
  <si>
    <t>Premier Flaggfabrikken</t>
  </si>
  <si>
    <t>Utstilling Verktøy Maskin AS</t>
  </si>
  <si>
    <t>Premier Premieskapet AS</t>
  </si>
  <si>
    <t>Flyer, jaktskjema Sjograf AS</t>
  </si>
  <si>
    <t xml:space="preserve"> Møte Heddan Gard</t>
  </si>
  <si>
    <t>Møte</t>
  </si>
  <si>
    <t>Dommere</t>
  </si>
  <si>
    <t>Bank oktober</t>
  </si>
  <si>
    <t>Refusjon påmelling</t>
  </si>
  <si>
    <t>Bank November</t>
  </si>
  <si>
    <t>Startkontigent NM</t>
  </si>
  <si>
    <t>NM</t>
  </si>
  <si>
    <t>Bank desember</t>
  </si>
  <si>
    <t>Dommerjakker</t>
  </si>
  <si>
    <t>Norske Harehundsklubbers Forbund</t>
  </si>
  <si>
    <t>Refusjon påmelding</t>
  </si>
  <si>
    <t>Bårebukett</t>
  </si>
  <si>
    <t>Kredittrenter</t>
  </si>
  <si>
    <t>Norske Harehunders Forbund</t>
  </si>
  <si>
    <t>Annet</t>
  </si>
  <si>
    <t>Kreditrenter</t>
  </si>
  <si>
    <t>Kjøregodtjørelse</t>
  </si>
  <si>
    <t>Sparekonto 2022</t>
  </si>
  <si>
    <t>Norsk Tipping</t>
  </si>
  <si>
    <t>Beagle Ringen Vest-Agder</t>
  </si>
  <si>
    <t>Spons NM Otra Trelast</t>
  </si>
  <si>
    <t>Spons NM Malermester Nystøl AS</t>
  </si>
  <si>
    <t>Lodd NM Oddvar Kristiansen</t>
  </si>
  <si>
    <t>Lodd NM Svein Tore Tveite</t>
  </si>
  <si>
    <t>Hund/sau Gunnstein Gysland</t>
  </si>
  <si>
    <t>Olto VVS AS Spons NM?</t>
  </si>
  <si>
    <t>Kto</t>
  </si>
  <si>
    <t>Hund/sau</t>
  </si>
  <si>
    <t>Beagle Ringern Vest-  Agder</t>
  </si>
  <si>
    <t>Spons NM</t>
  </si>
  <si>
    <t>Lodd NM</t>
  </si>
  <si>
    <t>Inntekter Sparekonto</t>
  </si>
  <si>
    <t>Totale inntekter 2022</t>
  </si>
  <si>
    <t>Totale kostnader 2022</t>
  </si>
  <si>
    <t>=</t>
  </si>
  <si>
    <t>SUM</t>
  </si>
  <si>
    <t>+</t>
  </si>
  <si>
    <t>IB Foreningskonto</t>
  </si>
  <si>
    <t>IB Sparekonto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</si>
</sst>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1119-D3BD-4406-AB27-77EF5A534279}">
  <dimension ref="A1:D20"/>
  <sheetViews>
    <sheetView workbookViewId="0">
      <selection activeCell="F22" sqref="F22"/>
    </sheetView>
  </sheetViews>
  <sheetFormatPr baseColWidth="10" defaultRowHeight="14.5" x14ac:dyDescent="0.35"/>
  <cols>
    <col min="3" max="3" width="3.1796875" customWidth="1"/>
    <col min="4" max="4" width="24" customWidth="1"/>
  </cols>
  <sheetData>
    <row r="1" spans="1:4" x14ac:dyDescent="0.35">
      <c r="A1" t="s">
        <v>0</v>
      </c>
    </row>
    <row r="2" spans="1:4" x14ac:dyDescent="0.35">
      <c r="A2" t="s">
        <v>1</v>
      </c>
      <c r="B2" s="1">
        <v>113265.74</v>
      </c>
    </row>
    <row r="3" spans="1:4" x14ac:dyDescent="0.35">
      <c r="A3" s="2">
        <v>44929</v>
      </c>
      <c r="B3">
        <v>-6000</v>
      </c>
      <c r="D3" t="s">
        <v>38</v>
      </c>
    </row>
    <row r="4" spans="1:4" x14ac:dyDescent="0.35">
      <c r="A4" s="2">
        <v>44929</v>
      </c>
      <c r="B4">
        <v>-5700</v>
      </c>
      <c r="D4" t="s">
        <v>38</v>
      </c>
    </row>
    <row r="5" spans="1:4" x14ac:dyDescent="0.35">
      <c r="A5" s="2">
        <v>44936</v>
      </c>
      <c r="B5">
        <v>6590</v>
      </c>
      <c r="D5" t="s">
        <v>3</v>
      </c>
    </row>
    <row r="6" spans="1:4" x14ac:dyDescent="0.35">
      <c r="A6" s="2">
        <v>44954</v>
      </c>
      <c r="B6">
        <v>1550</v>
      </c>
      <c r="D6" t="s">
        <v>3</v>
      </c>
    </row>
    <row r="7" spans="1:4" x14ac:dyDescent="0.35">
      <c r="A7" s="2">
        <v>44954</v>
      </c>
      <c r="B7">
        <v>-1530</v>
      </c>
      <c r="D7" t="s">
        <v>4</v>
      </c>
    </row>
    <row r="8" spans="1:4" x14ac:dyDescent="0.35">
      <c r="A8" s="2">
        <v>44957</v>
      </c>
      <c r="B8">
        <v>-9</v>
      </c>
      <c r="D8" t="s">
        <v>5</v>
      </c>
    </row>
    <row r="10" spans="1:4" x14ac:dyDescent="0.35">
      <c r="A10" t="s">
        <v>2</v>
      </c>
      <c r="B10" s="1">
        <f>SUM(B2:B9)</f>
        <v>108166.74</v>
      </c>
    </row>
    <row r="14" spans="1:4" x14ac:dyDescent="0.35">
      <c r="A14" s="3" t="s">
        <v>36</v>
      </c>
    </row>
    <row r="15" spans="1:4" x14ac:dyDescent="0.35">
      <c r="A15" t="s">
        <v>37</v>
      </c>
      <c r="D15">
        <f>B5+B6</f>
        <v>8140</v>
      </c>
    </row>
    <row r="17" spans="1:4" x14ac:dyDescent="0.35">
      <c r="A17" s="3" t="s">
        <v>39</v>
      </c>
    </row>
    <row r="18" spans="1:4" x14ac:dyDescent="0.35">
      <c r="A18" t="s">
        <v>22</v>
      </c>
      <c r="D18">
        <f>B3+B4</f>
        <v>-11700</v>
      </c>
    </row>
    <row r="19" spans="1:4" x14ac:dyDescent="0.35">
      <c r="A19" t="s">
        <v>4</v>
      </c>
      <c r="D19">
        <f>B7</f>
        <v>-1530</v>
      </c>
    </row>
    <row r="20" spans="1:4" x14ac:dyDescent="0.35">
      <c r="A20" t="s">
        <v>5</v>
      </c>
      <c r="D20">
        <f>B8</f>
        <v>-9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0708-E4BD-4975-897D-B2893BC56AD7}">
  <dimension ref="A1:D16"/>
  <sheetViews>
    <sheetView workbookViewId="0">
      <selection activeCell="D8" sqref="D8"/>
    </sheetView>
  </sheetViews>
  <sheetFormatPr baseColWidth="10" defaultRowHeight="14.5" x14ac:dyDescent="0.35"/>
  <cols>
    <col min="3" max="3" width="2.7265625" customWidth="1"/>
  </cols>
  <sheetData>
    <row r="1" spans="1:4" x14ac:dyDescent="0.35">
      <c r="A1" t="s">
        <v>54</v>
      </c>
    </row>
    <row r="2" spans="1:4" x14ac:dyDescent="0.35">
      <c r="A2" t="s">
        <v>7</v>
      </c>
      <c r="B2" s="1">
        <f>September!B14</f>
        <v>161664.44999999998</v>
      </c>
    </row>
    <row r="3" spans="1:4" x14ac:dyDescent="0.35">
      <c r="A3" s="2">
        <v>45202</v>
      </c>
      <c r="B3">
        <v>-980</v>
      </c>
      <c r="D3" t="s">
        <v>35</v>
      </c>
    </row>
    <row r="4" spans="1:4" x14ac:dyDescent="0.35">
      <c r="A4" s="2">
        <v>45203</v>
      </c>
      <c r="B4">
        <v>-550</v>
      </c>
      <c r="D4" t="s">
        <v>25</v>
      </c>
    </row>
    <row r="5" spans="1:4" x14ac:dyDescent="0.35">
      <c r="A5" s="2">
        <v>45206</v>
      </c>
      <c r="B5">
        <v>-1757</v>
      </c>
      <c r="D5" t="s">
        <v>22</v>
      </c>
    </row>
    <row r="6" spans="1:4" x14ac:dyDescent="0.35">
      <c r="A6" s="2">
        <v>45213</v>
      </c>
      <c r="B6">
        <v>-31.5</v>
      </c>
      <c r="D6" t="s">
        <v>5</v>
      </c>
    </row>
    <row r="7" spans="1:4" x14ac:dyDescent="0.35">
      <c r="A7" s="2">
        <v>45226</v>
      </c>
      <c r="B7">
        <v>-1250</v>
      </c>
      <c r="D7" t="s">
        <v>62</v>
      </c>
    </row>
    <row r="9" spans="1:4" x14ac:dyDescent="0.35">
      <c r="A9" t="s">
        <v>2</v>
      </c>
      <c r="B9" s="1">
        <f>SUM(B2:B8)</f>
        <v>157095.94999999998</v>
      </c>
    </row>
    <row r="11" spans="1:4" x14ac:dyDescent="0.35">
      <c r="A11" s="3" t="s">
        <v>39</v>
      </c>
    </row>
    <row r="12" spans="1:4" x14ac:dyDescent="0.35">
      <c r="A12" t="s">
        <v>35</v>
      </c>
      <c r="D12">
        <f>B3</f>
        <v>-980</v>
      </c>
    </row>
    <row r="13" spans="1:4" x14ac:dyDescent="0.35">
      <c r="A13" t="s">
        <v>25</v>
      </c>
      <c r="D13">
        <f>B4</f>
        <v>-550</v>
      </c>
    </row>
    <row r="14" spans="1:4" x14ac:dyDescent="0.35">
      <c r="A14" t="s">
        <v>22</v>
      </c>
      <c r="D14">
        <f>B5</f>
        <v>-1757</v>
      </c>
    </row>
    <row r="15" spans="1:4" x14ac:dyDescent="0.35">
      <c r="A15" t="s">
        <v>5</v>
      </c>
      <c r="D15">
        <f>B6</f>
        <v>-31.5</v>
      </c>
    </row>
    <row r="16" spans="1:4" x14ac:dyDescent="0.35">
      <c r="A16" t="s">
        <v>55</v>
      </c>
      <c r="D16">
        <f>B7</f>
        <v>-1250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0DAE-AD27-4B1E-9364-2CD2CAC8A697}">
  <dimension ref="A1:D30"/>
  <sheetViews>
    <sheetView workbookViewId="0">
      <selection activeCell="I15" sqref="I15"/>
    </sheetView>
  </sheetViews>
  <sheetFormatPr baseColWidth="10" defaultRowHeight="14.5" x14ac:dyDescent="0.35"/>
  <cols>
    <col min="3" max="3" width="3" customWidth="1"/>
  </cols>
  <sheetData>
    <row r="1" spans="1:4" x14ac:dyDescent="0.35">
      <c r="A1" t="s">
        <v>56</v>
      </c>
    </row>
    <row r="2" spans="1:4" x14ac:dyDescent="0.35">
      <c r="A2" t="s">
        <v>7</v>
      </c>
      <c r="B2" s="1">
        <f>Oktober!B9</f>
        <v>157095.94999999998</v>
      </c>
    </row>
    <row r="3" spans="1:4" x14ac:dyDescent="0.35">
      <c r="A3" s="2">
        <v>45231</v>
      </c>
      <c r="B3">
        <v>-900</v>
      </c>
      <c r="D3" t="s">
        <v>25</v>
      </c>
    </row>
    <row r="4" spans="1:4" x14ac:dyDescent="0.35">
      <c r="A4" s="2">
        <v>45234</v>
      </c>
      <c r="B4">
        <v>150</v>
      </c>
      <c r="D4" t="s">
        <v>8</v>
      </c>
    </row>
    <row r="5" spans="1:4" x14ac:dyDescent="0.35">
      <c r="A5" s="2">
        <v>45238</v>
      </c>
      <c r="B5">
        <v>-3000</v>
      </c>
      <c r="D5" t="s">
        <v>57</v>
      </c>
    </row>
    <row r="6" spans="1:4" x14ac:dyDescent="0.35">
      <c r="A6" s="2">
        <v>45240</v>
      </c>
      <c r="B6">
        <v>-1750</v>
      </c>
      <c r="D6" t="s">
        <v>22</v>
      </c>
    </row>
    <row r="7" spans="1:4" x14ac:dyDescent="0.35">
      <c r="A7" s="2">
        <v>45244</v>
      </c>
      <c r="B7">
        <v>-3055</v>
      </c>
      <c r="D7" t="s">
        <v>22</v>
      </c>
    </row>
    <row r="8" spans="1:4" x14ac:dyDescent="0.35">
      <c r="A8" s="2">
        <v>45244</v>
      </c>
      <c r="B8">
        <v>-1102</v>
      </c>
      <c r="D8" t="s">
        <v>22</v>
      </c>
    </row>
    <row r="9" spans="1:4" x14ac:dyDescent="0.35">
      <c r="A9" s="2">
        <v>45245</v>
      </c>
      <c r="B9">
        <v>525</v>
      </c>
      <c r="D9" t="s">
        <v>8</v>
      </c>
    </row>
    <row r="10" spans="1:4" x14ac:dyDescent="0.35">
      <c r="A10" s="2">
        <v>45245</v>
      </c>
      <c r="B10">
        <v>11966.84</v>
      </c>
      <c r="D10" t="s">
        <v>20</v>
      </c>
    </row>
    <row r="11" spans="1:4" x14ac:dyDescent="0.35">
      <c r="A11" s="2">
        <v>45245</v>
      </c>
      <c r="B11">
        <v>22811</v>
      </c>
      <c r="D11" t="s">
        <v>8</v>
      </c>
    </row>
    <row r="12" spans="1:4" x14ac:dyDescent="0.35">
      <c r="A12" s="2">
        <v>45245</v>
      </c>
      <c r="B12">
        <v>24021</v>
      </c>
      <c r="D12" t="s">
        <v>8</v>
      </c>
    </row>
    <row r="13" spans="1:4" x14ac:dyDescent="0.35">
      <c r="A13" s="2">
        <v>45247</v>
      </c>
      <c r="B13">
        <v>-3000</v>
      </c>
      <c r="D13" t="s">
        <v>22</v>
      </c>
    </row>
    <row r="14" spans="1:4" x14ac:dyDescent="0.35">
      <c r="A14" s="2">
        <v>45248</v>
      </c>
      <c r="B14">
        <v>-20</v>
      </c>
      <c r="D14" t="s">
        <v>5</v>
      </c>
    </row>
    <row r="15" spans="1:4" x14ac:dyDescent="0.35">
      <c r="A15" s="2">
        <v>45252</v>
      </c>
      <c r="B15">
        <v>-60885</v>
      </c>
      <c r="D15" t="s">
        <v>58</v>
      </c>
    </row>
    <row r="16" spans="1:4" x14ac:dyDescent="0.35">
      <c r="A16" s="2">
        <v>45252</v>
      </c>
      <c r="B16">
        <v>-8028</v>
      </c>
      <c r="D16" t="s">
        <v>22</v>
      </c>
    </row>
    <row r="17" spans="1:4" x14ac:dyDescent="0.35">
      <c r="A17" s="2">
        <v>45260</v>
      </c>
      <c r="B17">
        <v>-20000</v>
      </c>
      <c r="D17" t="s">
        <v>22</v>
      </c>
    </row>
    <row r="19" spans="1:4" x14ac:dyDescent="0.35">
      <c r="A19" t="s">
        <v>2</v>
      </c>
      <c r="B19" s="1">
        <f>SUM(B2:B18)</f>
        <v>114829.78999999998</v>
      </c>
    </row>
    <row r="22" spans="1:4" x14ac:dyDescent="0.35">
      <c r="A22" s="3" t="s">
        <v>36</v>
      </c>
    </row>
    <row r="23" spans="1:4" x14ac:dyDescent="0.35">
      <c r="A23" t="s">
        <v>8</v>
      </c>
      <c r="D23">
        <f>B4+B9+B11+B12</f>
        <v>47507</v>
      </c>
    </row>
    <row r="24" spans="1:4" x14ac:dyDescent="0.35">
      <c r="A24" t="s">
        <v>20</v>
      </c>
      <c r="D24">
        <f>B10</f>
        <v>11966.84</v>
      </c>
    </row>
    <row r="26" spans="1:4" x14ac:dyDescent="0.35">
      <c r="A26" s="3" t="s">
        <v>39</v>
      </c>
    </row>
    <row r="27" spans="1:4" x14ac:dyDescent="0.35">
      <c r="A27" t="s">
        <v>25</v>
      </c>
      <c r="D27">
        <f>B3</f>
        <v>-900</v>
      </c>
    </row>
    <row r="28" spans="1:4" x14ac:dyDescent="0.35">
      <c r="A28" t="s">
        <v>58</v>
      </c>
      <c r="D28">
        <f>B5+B15</f>
        <v>-63885</v>
      </c>
    </row>
    <row r="29" spans="1:4" x14ac:dyDescent="0.35">
      <c r="A29" t="s">
        <v>22</v>
      </c>
      <c r="D29">
        <f>B6+B7+B8+B13+B16+B17</f>
        <v>-36935</v>
      </c>
    </row>
    <row r="30" spans="1:4" x14ac:dyDescent="0.35">
      <c r="A30" t="s">
        <v>5</v>
      </c>
      <c r="D30">
        <f>B14</f>
        <v>-20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3ACA-C509-40E9-A4F5-FE06693B5767}">
  <dimension ref="A1:E31"/>
  <sheetViews>
    <sheetView workbookViewId="0">
      <selection activeCell="D22" sqref="D22"/>
    </sheetView>
  </sheetViews>
  <sheetFormatPr baseColWidth="10" defaultRowHeight="14.5" x14ac:dyDescent="0.35"/>
  <cols>
    <col min="3" max="3" width="2.81640625" customWidth="1"/>
  </cols>
  <sheetData>
    <row r="1" spans="1:4" x14ac:dyDescent="0.35">
      <c r="A1" t="s">
        <v>59</v>
      </c>
    </row>
    <row r="2" spans="1:4" x14ac:dyDescent="0.35">
      <c r="A2" t="s">
        <v>7</v>
      </c>
      <c r="B2" s="1">
        <f>November!B19</f>
        <v>114829.78999999998</v>
      </c>
    </row>
    <row r="3" spans="1:4" x14ac:dyDescent="0.35">
      <c r="A3" s="2">
        <v>45262</v>
      </c>
      <c r="B3">
        <v>-24362.1</v>
      </c>
      <c r="D3" t="s">
        <v>60</v>
      </c>
    </row>
    <row r="4" spans="1:4" x14ac:dyDescent="0.35">
      <c r="A4" s="2">
        <v>45262</v>
      </c>
      <c r="B4">
        <v>-5459.83</v>
      </c>
      <c r="D4" t="s">
        <v>58</v>
      </c>
    </row>
    <row r="5" spans="1:4" x14ac:dyDescent="0.35">
      <c r="A5" s="2">
        <v>45265</v>
      </c>
      <c r="B5">
        <v>-750</v>
      </c>
      <c r="D5" t="s">
        <v>25</v>
      </c>
    </row>
    <row r="6" spans="1:4" x14ac:dyDescent="0.35">
      <c r="A6" s="2">
        <v>45274</v>
      </c>
      <c r="B6">
        <v>2213</v>
      </c>
      <c r="D6" t="s">
        <v>61</v>
      </c>
    </row>
    <row r="7" spans="1:4" x14ac:dyDescent="0.35">
      <c r="A7" s="2">
        <v>45275</v>
      </c>
      <c r="B7">
        <v>1407</v>
      </c>
      <c r="D7" t="s">
        <v>8</v>
      </c>
    </row>
    <row r="8" spans="1:4" x14ac:dyDescent="0.35">
      <c r="A8" s="2">
        <v>45275</v>
      </c>
      <c r="B8">
        <v>4335</v>
      </c>
      <c r="D8" t="s">
        <v>8</v>
      </c>
    </row>
    <row r="9" spans="1:4" x14ac:dyDescent="0.35">
      <c r="A9" s="2">
        <v>45275</v>
      </c>
      <c r="B9">
        <v>-55</v>
      </c>
      <c r="D9" t="s">
        <v>62</v>
      </c>
    </row>
    <row r="10" spans="1:4" x14ac:dyDescent="0.35">
      <c r="A10" s="2">
        <v>45276</v>
      </c>
      <c r="B10">
        <v>-4320</v>
      </c>
      <c r="D10" t="s">
        <v>25</v>
      </c>
    </row>
    <row r="11" spans="1:4" x14ac:dyDescent="0.35">
      <c r="A11" s="2">
        <v>45276</v>
      </c>
      <c r="B11">
        <v>-31</v>
      </c>
      <c r="D11" t="s">
        <v>5</v>
      </c>
    </row>
    <row r="12" spans="1:4" x14ac:dyDescent="0.35">
      <c r="A12" s="2">
        <v>45279</v>
      </c>
      <c r="B12">
        <v>-3000</v>
      </c>
      <c r="D12" t="s">
        <v>22</v>
      </c>
    </row>
    <row r="13" spans="1:4" x14ac:dyDescent="0.35">
      <c r="A13" s="2">
        <v>45281</v>
      </c>
      <c r="B13">
        <v>1262</v>
      </c>
      <c r="D13" t="s">
        <v>61</v>
      </c>
    </row>
    <row r="14" spans="1:4" x14ac:dyDescent="0.35">
      <c r="A14" s="2">
        <v>45289</v>
      </c>
      <c r="B14">
        <v>-831.2</v>
      </c>
      <c r="D14" t="s">
        <v>63</v>
      </c>
    </row>
    <row r="15" spans="1:4" x14ac:dyDescent="0.35">
      <c r="A15" s="2">
        <v>45291</v>
      </c>
      <c r="B15">
        <v>75.2</v>
      </c>
      <c r="D15" t="s">
        <v>64</v>
      </c>
    </row>
    <row r="17" spans="1:5" x14ac:dyDescent="0.35">
      <c r="A17" t="s">
        <v>2</v>
      </c>
      <c r="B17" s="1">
        <f>SUM(B2:B16)</f>
        <v>85312.859999999971</v>
      </c>
    </row>
    <row r="20" spans="1:5" x14ac:dyDescent="0.35">
      <c r="A20" s="3" t="s">
        <v>36</v>
      </c>
    </row>
    <row r="21" spans="1:5" x14ac:dyDescent="0.35">
      <c r="A21" t="s">
        <v>65</v>
      </c>
      <c r="E21">
        <f>B6+B13</f>
        <v>3475</v>
      </c>
    </row>
    <row r="22" spans="1:5" x14ac:dyDescent="0.35">
      <c r="A22" t="s">
        <v>8</v>
      </c>
      <c r="E22">
        <f>B7+B8</f>
        <v>5742</v>
      </c>
    </row>
    <row r="23" spans="1:5" x14ac:dyDescent="0.35">
      <c r="A23" t="s">
        <v>64</v>
      </c>
      <c r="E23">
        <f>B15</f>
        <v>75.2</v>
      </c>
    </row>
    <row r="25" spans="1:5" x14ac:dyDescent="0.35">
      <c r="A25" s="3" t="s">
        <v>39</v>
      </c>
    </row>
    <row r="26" spans="1:5" x14ac:dyDescent="0.35">
      <c r="A26" t="s">
        <v>66</v>
      </c>
      <c r="E26">
        <f>B3+B14</f>
        <v>-25193.3</v>
      </c>
    </row>
    <row r="27" spans="1:5" x14ac:dyDescent="0.35">
      <c r="A27" t="s">
        <v>58</v>
      </c>
      <c r="E27">
        <f>B4</f>
        <v>-5459.83</v>
      </c>
    </row>
    <row r="28" spans="1:5" x14ac:dyDescent="0.35">
      <c r="A28" t="s">
        <v>25</v>
      </c>
      <c r="E28">
        <f>B5+B10</f>
        <v>-5070</v>
      </c>
    </row>
    <row r="29" spans="1:5" x14ac:dyDescent="0.35">
      <c r="A29" t="s">
        <v>62</v>
      </c>
      <c r="E29">
        <f>B9</f>
        <v>-55</v>
      </c>
    </row>
    <row r="30" spans="1:5" x14ac:dyDescent="0.35">
      <c r="A30" t="s">
        <v>22</v>
      </c>
      <c r="E30">
        <f>B12</f>
        <v>-3000</v>
      </c>
    </row>
    <row r="31" spans="1:5" x14ac:dyDescent="0.35">
      <c r="A31" t="s">
        <v>5</v>
      </c>
      <c r="E31">
        <f>B11</f>
        <v>-31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21FE-F0CB-4D23-9285-0992FA4963FC}">
  <dimension ref="A1:D24"/>
  <sheetViews>
    <sheetView workbookViewId="0">
      <selection activeCell="B17" sqref="B17"/>
    </sheetView>
  </sheetViews>
  <sheetFormatPr baseColWidth="10" defaultRowHeight="14.5" x14ac:dyDescent="0.35"/>
  <cols>
    <col min="3" max="3" width="3.26953125" customWidth="1"/>
  </cols>
  <sheetData>
    <row r="1" spans="1:4" x14ac:dyDescent="0.35">
      <c r="A1" t="s">
        <v>69</v>
      </c>
    </row>
    <row r="2" spans="1:4" x14ac:dyDescent="0.35">
      <c r="A2" t="s">
        <v>7</v>
      </c>
      <c r="B2">
        <v>174391.46</v>
      </c>
    </row>
    <row r="3" spans="1:4" x14ac:dyDescent="0.35">
      <c r="A3" s="2">
        <v>44933</v>
      </c>
      <c r="B3">
        <v>365.06</v>
      </c>
      <c r="D3" t="s">
        <v>70</v>
      </c>
    </row>
    <row r="4" spans="1:4" x14ac:dyDescent="0.35">
      <c r="A4" s="2">
        <v>44964</v>
      </c>
      <c r="B4">
        <v>5000</v>
      </c>
      <c r="D4" t="s">
        <v>71</v>
      </c>
    </row>
    <row r="5" spans="1:4" x14ac:dyDescent="0.35">
      <c r="A5" s="2">
        <v>45051</v>
      </c>
      <c r="B5">
        <v>382.77</v>
      </c>
      <c r="D5" t="s">
        <v>70</v>
      </c>
    </row>
    <row r="6" spans="1:4" x14ac:dyDescent="0.35">
      <c r="A6" s="2">
        <v>45177</v>
      </c>
      <c r="B6">
        <v>493.55</v>
      </c>
      <c r="D6" t="s">
        <v>70</v>
      </c>
    </row>
    <row r="7" spans="1:4" x14ac:dyDescent="0.35">
      <c r="A7" s="2">
        <v>45225</v>
      </c>
      <c r="B7">
        <v>3000</v>
      </c>
      <c r="D7" t="s">
        <v>77</v>
      </c>
    </row>
    <row r="8" spans="1:4" x14ac:dyDescent="0.35">
      <c r="A8" s="2">
        <v>45238</v>
      </c>
      <c r="B8">
        <v>5000</v>
      </c>
      <c r="D8" t="s">
        <v>72</v>
      </c>
    </row>
    <row r="9" spans="1:4" x14ac:dyDescent="0.35">
      <c r="A9" s="2">
        <v>45244</v>
      </c>
      <c r="B9">
        <v>200</v>
      </c>
      <c r="D9" t="s">
        <v>74</v>
      </c>
    </row>
    <row r="10" spans="1:4" x14ac:dyDescent="0.35">
      <c r="A10" s="2">
        <v>45245</v>
      </c>
      <c r="B10">
        <v>2000</v>
      </c>
      <c r="D10" t="s">
        <v>73</v>
      </c>
    </row>
    <row r="11" spans="1:4" x14ac:dyDescent="0.35">
      <c r="A11" s="2">
        <v>45252</v>
      </c>
      <c r="B11">
        <v>3350</v>
      </c>
      <c r="D11" t="s">
        <v>75</v>
      </c>
    </row>
    <row r="12" spans="1:4" x14ac:dyDescent="0.35">
      <c r="A12" s="2">
        <v>45279</v>
      </c>
      <c r="B12">
        <v>1227</v>
      </c>
      <c r="D12" t="s">
        <v>76</v>
      </c>
    </row>
    <row r="13" spans="1:4" x14ac:dyDescent="0.35">
      <c r="A13" s="2">
        <v>45291</v>
      </c>
      <c r="B13">
        <v>739.46</v>
      </c>
      <c r="D13" t="s">
        <v>64</v>
      </c>
    </row>
    <row r="15" spans="1:4" x14ac:dyDescent="0.35">
      <c r="A15" t="s">
        <v>2</v>
      </c>
      <c r="B15">
        <f>SUM(B2:B14)</f>
        <v>196149.29999999996</v>
      </c>
    </row>
    <row r="16" spans="1:4" x14ac:dyDescent="0.35">
      <c r="A16" t="s">
        <v>78</v>
      </c>
      <c r="B16">
        <v>196149.3</v>
      </c>
    </row>
    <row r="18" spans="1:4" x14ac:dyDescent="0.35">
      <c r="A18" s="3" t="s">
        <v>36</v>
      </c>
    </row>
    <row r="19" spans="1:4" x14ac:dyDescent="0.35">
      <c r="A19" t="s">
        <v>70</v>
      </c>
      <c r="D19">
        <f>B3+B5+B6</f>
        <v>1241.3799999999999</v>
      </c>
    </row>
    <row r="20" spans="1:4" x14ac:dyDescent="0.35">
      <c r="A20" t="s">
        <v>64</v>
      </c>
      <c r="D20">
        <f>B13</f>
        <v>739.46</v>
      </c>
    </row>
    <row r="21" spans="1:4" x14ac:dyDescent="0.35">
      <c r="A21" t="s">
        <v>79</v>
      </c>
      <c r="D21">
        <f>B12</f>
        <v>1227</v>
      </c>
    </row>
    <row r="22" spans="1:4" x14ac:dyDescent="0.35">
      <c r="A22" t="s">
        <v>80</v>
      </c>
      <c r="D22">
        <f>B4</f>
        <v>5000</v>
      </c>
    </row>
    <row r="23" spans="1:4" x14ac:dyDescent="0.35">
      <c r="A23" t="s">
        <v>81</v>
      </c>
      <c r="D23">
        <f>B7+B8+B10</f>
        <v>10000</v>
      </c>
    </row>
    <row r="24" spans="1:4" x14ac:dyDescent="0.35">
      <c r="A24" t="s">
        <v>82</v>
      </c>
      <c r="D24">
        <f>B9+B11</f>
        <v>3550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73AD-159B-474D-97E9-86F1C715C278}">
  <dimension ref="A1:L36"/>
  <sheetViews>
    <sheetView tabSelected="1" topLeftCell="A5" workbookViewId="0">
      <selection activeCell="E16" sqref="E16"/>
    </sheetView>
  </sheetViews>
  <sheetFormatPr baseColWidth="10" defaultRowHeight="14.5" x14ac:dyDescent="0.35"/>
  <cols>
    <col min="1" max="1" width="34.81640625" customWidth="1"/>
    <col min="5" max="5" width="15" customWidth="1"/>
  </cols>
  <sheetData>
    <row r="1" spans="1:12" x14ac:dyDescent="0.35">
      <c r="A1" t="s">
        <v>89</v>
      </c>
      <c r="B1" s="1">
        <f>Januar!B2</f>
        <v>113265.74</v>
      </c>
      <c r="D1" t="s">
        <v>90</v>
      </c>
      <c r="F1">
        <v>174391.46</v>
      </c>
    </row>
    <row r="3" spans="1:12" x14ac:dyDescent="0.35">
      <c r="A3" s="3" t="s">
        <v>36</v>
      </c>
      <c r="D3" s="3" t="s">
        <v>83</v>
      </c>
      <c r="I3" s="3" t="s">
        <v>84</v>
      </c>
      <c r="L3" s="3" t="s">
        <v>85</v>
      </c>
    </row>
    <row r="4" spans="1:12" x14ac:dyDescent="0.35">
      <c r="A4" t="s">
        <v>37</v>
      </c>
      <c r="B4">
        <f>Januar!D15+Februar!D19+Mars!D19+April!D16+Mai!D19+Juni!D18+Juli!D10+August!D24+August!D23+November!D23+Desember!E22</f>
        <v>177365</v>
      </c>
      <c r="D4" t="s">
        <v>70</v>
      </c>
      <c r="F4">
        <v>1241.3800000000001</v>
      </c>
      <c r="I4">
        <f>B10</f>
        <v>235222.77000000002</v>
      </c>
      <c r="K4" s="6" t="s">
        <v>86</v>
      </c>
      <c r="L4">
        <f>B33</f>
        <v>-263176.15000000002</v>
      </c>
    </row>
    <row r="5" spans="1:12" x14ac:dyDescent="0.35">
      <c r="A5" t="s">
        <v>9</v>
      </c>
      <c r="B5">
        <f>Februar!D20+Desember!E21</f>
        <v>30525</v>
      </c>
      <c r="D5" t="s">
        <v>64</v>
      </c>
      <c r="F5">
        <v>739.46</v>
      </c>
      <c r="H5" s="6" t="s">
        <v>88</v>
      </c>
      <c r="I5">
        <f>F10</f>
        <v>21757.84</v>
      </c>
      <c r="K5" s="6"/>
    </row>
    <row r="6" spans="1:12" x14ac:dyDescent="0.35">
      <c r="A6" t="s">
        <v>20</v>
      </c>
      <c r="B6">
        <f>April!D17+Mai!D18+Juni!D17+August!D22+September!D18+November!D24</f>
        <v>27257.57</v>
      </c>
      <c r="D6" t="s">
        <v>79</v>
      </c>
      <c r="F6">
        <v>1227</v>
      </c>
      <c r="H6" s="6" t="s">
        <v>86</v>
      </c>
      <c r="I6">
        <f>SUM(I4:I5)</f>
        <v>256980.61000000002</v>
      </c>
    </row>
    <row r="7" spans="1:12" x14ac:dyDescent="0.35">
      <c r="A7" t="s">
        <v>67</v>
      </c>
      <c r="B7">
        <f>Desember!E23</f>
        <v>75.2</v>
      </c>
      <c r="D7" t="s">
        <v>80</v>
      </c>
      <c r="F7">
        <v>5000</v>
      </c>
    </row>
    <row r="8" spans="1:12" x14ac:dyDescent="0.35">
      <c r="B8" s="1"/>
      <c r="D8" t="s">
        <v>81</v>
      </c>
      <c r="F8">
        <v>10000</v>
      </c>
    </row>
    <row r="9" spans="1:12" x14ac:dyDescent="0.35">
      <c r="A9" s="4"/>
      <c r="B9" s="4"/>
      <c r="D9" s="5" t="s">
        <v>82</v>
      </c>
      <c r="E9" s="5"/>
      <c r="F9" s="5">
        <v>3550</v>
      </c>
    </row>
    <row r="10" spans="1:12" x14ac:dyDescent="0.35">
      <c r="A10" s="3" t="s">
        <v>87</v>
      </c>
      <c r="B10">
        <f>SUM(B4:B9)</f>
        <v>235222.77000000002</v>
      </c>
      <c r="D10" s="3" t="s">
        <v>87</v>
      </c>
      <c r="F10">
        <f>SUM(F4:F9)</f>
        <v>21757.84</v>
      </c>
    </row>
    <row r="11" spans="1:12" x14ac:dyDescent="0.35">
      <c r="A11" s="3"/>
      <c r="D11" s="3"/>
    </row>
    <row r="12" spans="1:12" x14ac:dyDescent="0.35">
      <c r="A12" s="3"/>
      <c r="D12" t="s">
        <v>2</v>
      </c>
      <c r="F12">
        <f>F1+F10</f>
        <v>196149.3</v>
      </c>
    </row>
    <row r="13" spans="1:12" x14ac:dyDescent="0.35">
      <c r="D13" t="s">
        <v>78</v>
      </c>
      <c r="F13">
        <f>'Saprekonto 2022'!B16</f>
        <v>196149.3</v>
      </c>
    </row>
    <row r="14" spans="1:12" x14ac:dyDescent="0.35">
      <c r="A14" s="3" t="s">
        <v>39</v>
      </c>
    </row>
    <row r="15" spans="1:12" x14ac:dyDescent="0.35">
      <c r="A15" t="s">
        <v>22</v>
      </c>
      <c r="B15">
        <f>Januar!D18+Mars!D22+April!D21+Juni!D24+August!D27+September!D23+Oktober!D14+November!D29+Desember!E30</f>
        <v>-93239.9</v>
      </c>
    </row>
    <row r="16" spans="1:12" x14ac:dyDescent="0.35">
      <c r="A16" t="s">
        <v>4</v>
      </c>
      <c r="B16">
        <f>Januar!D19+August!D28+September!D25</f>
        <v>-4480</v>
      </c>
    </row>
    <row r="17" spans="1:2" x14ac:dyDescent="0.35">
      <c r="A17" t="s">
        <v>5</v>
      </c>
      <c r="B17">
        <f>Januar!D20+Februar!D25+Mars!D26+Mai!D24+Juni!D25+Juli!D13+September!D26+Oktober!D15+November!D30+Desember!E31-0.5</f>
        <v>-200.5</v>
      </c>
    </row>
    <row r="18" spans="1:2" x14ac:dyDescent="0.35">
      <c r="A18" t="s">
        <v>40</v>
      </c>
      <c r="B18">
        <f>Februar!D24+Mars!D25</f>
        <v>-940</v>
      </c>
    </row>
    <row r="19" spans="1:2" x14ac:dyDescent="0.35">
      <c r="A19" t="s">
        <v>43</v>
      </c>
      <c r="B19">
        <f>Februar!D23+Mars!D23+April!D22</f>
        <v>-15339.3</v>
      </c>
    </row>
    <row r="20" spans="1:2" x14ac:dyDescent="0.35">
      <c r="A20" t="s">
        <v>41</v>
      </c>
      <c r="B20">
        <f>Mars!D24+Desember!J38</f>
        <v>-169</v>
      </c>
    </row>
    <row r="21" spans="1:2" x14ac:dyDescent="0.35">
      <c r="A21" t="s">
        <v>42</v>
      </c>
      <c r="B21">
        <f>September!D24+Oktober!D12</f>
        <v>-3355</v>
      </c>
    </row>
    <row r="22" spans="1:2" x14ac:dyDescent="0.35">
      <c r="A22" t="s">
        <v>26</v>
      </c>
      <c r="B22">
        <f>Mai!D23+Juni!D23</f>
        <v>-10364</v>
      </c>
    </row>
    <row r="23" spans="1:2" x14ac:dyDescent="0.35">
      <c r="A23" t="s">
        <v>28</v>
      </c>
      <c r="B23">
        <f>Juni!D21+August!D26+September!D21</f>
        <v>-16911</v>
      </c>
    </row>
    <row r="24" spans="1:2" x14ac:dyDescent="0.35">
      <c r="A24" t="s">
        <v>29</v>
      </c>
      <c r="B24">
        <f>Juni!D22</f>
        <v>-548</v>
      </c>
    </row>
    <row r="25" spans="1:2" x14ac:dyDescent="0.35">
      <c r="A25" t="s">
        <v>66</v>
      </c>
      <c r="B25">
        <f>Desember!E26</f>
        <v>-25193.3</v>
      </c>
    </row>
    <row r="26" spans="1:2" x14ac:dyDescent="0.35">
      <c r="A26" t="s">
        <v>45</v>
      </c>
      <c r="B26">
        <f>April!D20</f>
        <v>-1714.32</v>
      </c>
    </row>
    <row r="27" spans="1:2" x14ac:dyDescent="0.35">
      <c r="A27" t="s">
        <v>25</v>
      </c>
      <c r="B27">
        <f>Mai!D22+Oktober!D13+November!D27+Desember!E28</f>
        <v>-7470</v>
      </c>
    </row>
    <row r="28" spans="1:2" x14ac:dyDescent="0.35">
      <c r="A28" t="s">
        <v>52</v>
      </c>
      <c r="B28">
        <f>August!D29</f>
        <v>-1500</v>
      </c>
    </row>
    <row r="29" spans="1:2" x14ac:dyDescent="0.35">
      <c r="A29" t="s">
        <v>32</v>
      </c>
      <c r="B29">
        <f>August!D30</f>
        <v>-6996</v>
      </c>
    </row>
    <row r="30" spans="1:2" x14ac:dyDescent="0.35">
      <c r="A30" t="s">
        <v>68</v>
      </c>
      <c r="B30">
        <f>September!D22</f>
        <v>-4106</v>
      </c>
    </row>
    <row r="31" spans="1:2" x14ac:dyDescent="0.35">
      <c r="A31" t="s">
        <v>62</v>
      </c>
      <c r="B31">
        <f>Oktober!D16+Desember!E29</f>
        <v>-1305</v>
      </c>
    </row>
    <row r="32" spans="1:2" x14ac:dyDescent="0.35">
      <c r="A32" s="5" t="s">
        <v>58</v>
      </c>
      <c r="B32" s="5">
        <f>November!D28+Desember!E27</f>
        <v>-69344.83</v>
      </c>
    </row>
    <row r="33" spans="1:4" x14ac:dyDescent="0.35">
      <c r="A33" t="s">
        <v>87</v>
      </c>
      <c r="B33">
        <f>SUM(B15:B32)</f>
        <v>-263176.15000000002</v>
      </c>
    </row>
    <row r="35" spans="1:4" x14ac:dyDescent="0.35">
      <c r="A35" t="s">
        <v>2</v>
      </c>
      <c r="B35" s="1">
        <f>B1+B10+B33</f>
        <v>85312.359999999986</v>
      </c>
      <c r="D35" s="1"/>
    </row>
    <row r="36" spans="1:4" x14ac:dyDescent="0.35">
      <c r="A36" t="s">
        <v>78</v>
      </c>
      <c r="B36">
        <v>85312.36</v>
      </c>
      <c r="D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DF99-F2E3-4D95-9328-4AEBAFF3ADB3}">
  <dimension ref="A1:D25"/>
  <sheetViews>
    <sheetView workbookViewId="0">
      <selection activeCell="A20" sqref="A20"/>
    </sheetView>
  </sheetViews>
  <sheetFormatPr baseColWidth="10" defaultRowHeight="14.5" x14ac:dyDescent="0.35"/>
  <cols>
    <col min="3" max="3" width="2.26953125" customWidth="1"/>
    <col min="4" max="4" width="47.54296875" customWidth="1"/>
  </cols>
  <sheetData>
    <row r="1" spans="1:4" x14ac:dyDescent="0.35">
      <c r="A1" t="s">
        <v>6</v>
      </c>
    </row>
    <row r="2" spans="1:4" x14ac:dyDescent="0.35">
      <c r="A2" t="s">
        <v>7</v>
      </c>
      <c r="B2" s="1">
        <f>Januar!B10</f>
        <v>108166.74</v>
      </c>
    </row>
    <row r="3" spans="1:4" x14ac:dyDescent="0.35">
      <c r="A3" s="2">
        <v>44959</v>
      </c>
      <c r="B3">
        <v>879</v>
      </c>
      <c r="D3" t="s">
        <v>8</v>
      </c>
    </row>
    <row r="4" spans="1:4" x14ac:dyDescent="0.35">
      <c r="A4" s="2">
        <v>44959</v>
      </c>
      <c r="B4">
        <v>6511</v>
      </c>
      <c r="D4" t="s">
        <v>8</v>
      </c>
    </row>
    <row r="5" spans="1:4" x14ac:dyDescent="0.35">
      <c r="A5" s="2">
        <v>44964</v>
      </c>
      <c r="B5">
        <v>27050</v>
      </c>
      <c r="D5" t="s">
        <v>9</v>
      </c>
    </row>
    <row r="6" spans="1:4" x14ac:dyDescent="0.35">
      <c r="A6" s="2">
        <v>44966</v>
      </c>
      <c r="B6">
        <v>29900</v>
      </c>
      <c r="D6" t="s">
        <v>8</v>
      </c>
    </row>
    <row r="7" spans="1:4" x14ac:dyDescent="0.35">
      <c r="A7" s="2">
        <v>44978</v>
      </c>
      <c r="B7">
        <v>1800</v>
      </c>
      <c r="D7" t="s">
        <v>8</v>
      </c>
    </row>
    <row r="8" spans="1:4" x14ac:dyDescent="0.35">
      <c r="A8" s="2">
        <v>44981</v>
      </c>
      <c r="B8">
        <v>7390</v>
      </c>
      <c r="D8" t="s">
        <v>8</v>
      </c>
    </row>
    <row r="9" spans="1:4" x14ac:dyDescent="0.35">
      <c r="A9" s="2">
        <v>44982</v>
      </c>
      <c r="B9">
        <v>1050</v>
      </c>
      <c r="D9" t="s">
        <v>8</v>
      </c>
    </row>
    <row r="10" spans="1:4" x14ac:dyDescent="0.35">
      <c r="A10" s="2">
        <v>44985</v>
      </c>
      <c r="B10">
        <v>-2100</v>
      </c>
      <c r="D10" t="s">
        <v>10</v>
      </c>
    </row>
    <row r="11" spans="1:4" x14ac:dyDescent="0.35">
      <c r="A11" s="2">
        <v>44985</v>
      </c>
      <c r="B11">
        <v>-440</v>
      </c>
      <c r="D11" t="s">
        <v>11</v>
      </c>
    </row>
    <row r="12" spans="1:4" x14ac:dyDescent="0.35">
      <c r="A12" s="2">
        <v>44985</v>
      </c>
      <c r="B12">
        <v>-10</v>
      </c>
      <c r="D12" t="s">
        <v>5</v>
      </c>
    </row>
    <row r="14" spans="1:4" x14ac:dyDescent="0.35">
      <c r="A14" t="s">
        <v>2</v>
      </c>
      <c r="B14" s="1">
        <f>SUM(B2:B13)</f>
        <v>180196.74</v>
      </c>
    </row>
    <row r="18" spans="1:4" x14ac:dyDescent="0.35">
      <c r="A18" s="3" t="s">
        <v>36</v>
      </c>
    </row>
    <row r="19" spans="1:4" x14ac:dyDescent="0.35">
      <c r="A19" t="s">
        <v>8</v>
      </c>
      <c r="D19">
        <f>B3+B4+B6+B7+B8+B9</f>
        <v>47530</v>
      </c>
    </row>
    <row r="20" spans="1:4" x14ac:dyDescent="0.35">
      <c r="A20" t="s">
        <v>9</v>
      </c>
      <c r="D20">
        <f>B5</f>
        <v>27050</v>
      </c>
    </row>
    <row r="22" spans="1:4" x14ac:dyDescent="0.35">
      <c r="A22" s="3" t="s">
        <v>39</v>
      </c>
    </row>
    <row r="23" spans="1:4" x14ac:dyDescent="0.35">
      <c r="A23" t="s">
        <v>10</v>
      </c>
      <c r="D23">
        <f>B10</f>
        <v>-2100</v>
      </c>
    </row>
    <row r="24" spans="1:4" x14ac:dyDescent="0.35">
      <c r="A24" t="s">
        <v>40</v>
      </c>
      <c r="D24">
        <f>B11</f>
        <v>-440</v>
      </c>
    </row>
    <row r="25" spans="1:4" x14ac:dyDescent="0.35">
      <c r="A25" t="s">
        <v>5</v>
      </c>
      <c r="D25">
        <f>B12</f>
        <v>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889F5-E630-4C34-828E-CC25FC962BD6}">
  <dimension ref="A1:D26"/>
  <sheetViews>
    <sheetView workbookViewId="0">
      <selection activeCell="D30" sqref="D30"/>
    </sheetView>
  </sheetViews>
  <sheetFormatPr baseColWidth="10" defaultRowHeight="14.5" x14ac:dyDescent="0.35"/>
  <cols>
    <col min="3" max="3" width="3.81640625" customWidth="1"/>
    <col min="4" max="4" width="41.54296875" customWidth="1"/>
  </cols>
  <sheetData>
    <row r="1" spans="1:4" x14ac:dyDescent="0.35">
      <c r="A1" t="s">
        <v>12</v>
      </c>
    </row>
    <row r="2" spans="1:4" x14ac:dyDescent="0.35">
      <c r="A2" t="s">
        <v>7</v>
      </c>
      <c r="B2" s="1">
        <f>Februar!B14</f>
        <v>180196.74</v>
      </c>
    </row>
    <row r="3" spans="1:4" x14ac:dyDescent="0.35">
      <c r="A3" s="2">
        <v>44986</v>
      </c>
      <c r="B3">
        <v>-600</v>
      </c>
      <c r="D3" t="s">
        <v>13</v>
      </c>
    </row>
    <row r="4" spans="1:4" x14ac:dyDescent="0.35">
      <c r="A4" s="2">
        <v>44988</v>
      </c>
      <c r="B4">
        <v>-6000</v>
      </c>
      <c r="D4" t="s">
        <v>38</v>
      </c>
    </row>
    <row r="5" spans="1:4" x14ac:dyDescent="0.35">
      <c r="A5" s="2">
        <v>44988</v>
      </c>
      <c r="B5">
        <v>-3242.8</v>
      </c>
      <c r="D5" t="s">
        <v>14</v>
      </c>
    </row>
    <row r="6" spans="1:4" x14ac:dyDescent="0.35">
      <c r="A6" s="2">
        <v>44988</v>
      </c>
      <c r="B6">
        <v>-169</v>
      </c>
      <c r="D6" t="s">
        <v>15</v>
      </c>
    </row>
    <row r="7" spans="1:4" x14ac:dyDescent="0.35">
      <c r="A7" s="2">
        <v>44992</v>
      </c>
      <c r="B7">
        <v>700</v>
      </c>
      <c r="D7" t="s">
        <v>8</v>
      </c>
    </row>
    <row r="8" spans="1:4" x14ac:dyDescent="0.35">
      <c r="A8" s="2">
        <v>44992</v>
      </c>
      <c r="B8">
        <v>1757</v>
      </c>
      <c r="D8" t="s">
        <v>8</v>
      </c>
    </row>
    <row r="9" spans="1:4" x14ac:dyDescent="0.35">
      <c r="A9" s="2">
        <v>44995</v>
      </c>
      <c r="B9">
        <v>-500</v>
      </c>
      <c r="D9" t="s">
        <v>16</v>
      </c>
    </row>
    <row r="10" spans="1:4" x14ac:dyDescent="0.35">
      <c r="A10" s="2">
        <v>44999</v>
      </c>
      <c r="B10">
        <v>-9176.5</v>
      </c>
      <c r="D10" t="s">
        <v>17</v>
      </c>
    </row>
    <row r="11" spans="1:4" x14ac:dyDescent="0.35">
      <c r="A11" s="2">
        <v>45010</v>
      </c>
      <c r="B11">
        <v>150</v>
      </c>
      <c r="D11" t="s">
        <v>8</v>
      </c>
    </row>
    <row r="12" spans="1:4" x14ac:dyDescent="0.35">
      <c r="A12" s="2">
        <v>45010</v>
      </c>
      <c r="B12">
        <v>450</v>
      </c>
      <c r="D12" t="s">
        <v>8</v>
      </c>
    </row>
    <row r="13" spans="1:4" x14ac:dyDescent="0.35">
      <c r="A13" s="2">
        <v>45016</v>
      </c>
      <c r="B13">
        <v>-28</v>
      </c>
      <c r="D13" t="s">
        <v>5</v>
      </c>
    </row>
    <row r="15" spans="1:4" x14ac:dyDescent="0.35">
      <c r="A15" t="s">
        <v>2</v>
      </c>
      <c r="B15" s="1">
        <f>SUM(B2:B14)</f>
        <v>163537.44</v>
      </c>
    </row>
    <row r="18" spans="1:4" x14ac:dyDescent="0.35">
      <c r="A18" s="3" t="s">
        <v>36</v>
      </c>
    </row>
    <row r="19" spans="1:4" x14ac:dyDescent="0.35">
      <c r="A19" t="s">
        <v>8</v>
      </c>
      <c r="D19">
        <f>B7+B8+B11+B12</f>
        <v>3057</v>
      </c>
    </row>
    <row r="21" spans="1:4" x14ac:dyDescent="0.35">
      <c r="A21" s="3" t="s">
        <v>39</v>
      </c>
    </row>
    <row r="22" spans="1:4" x14ac:dyDescent="0.35">
      <c r="A22" t="s">
        <v>22</v>
      </c>
      <c r="D22">
        <f>B3+B4</f>
        <v>-6600</v>
      </c>
    </row>
    <row r="23" spans="1:4" x14ac:dyDescent="0.35">
      <c r="A23" t="s">
        <v>44</v>
      </c>
      <c r="D23">
        <f>B5+B10</f>
        <v>-12419.3</v>
      </c>
    </row>
    <row r="24" spans="1:4" x14ac:dyDescent="0.35">
      <c r="A24" t="s">
        <v>41</v>
      </c>
      <c r="D24">
        <f>B6</f>
        <v>-169</v>
      </c>
    </row>
    <row r="25" spans="1:4" x14ac:dyDescent="0.35">
      <c r="A25" t="s">
        <v>40</v>
      </c>
      <c r="D25">
        <f>B9</f>
        <v>-500</v>
      </c>
    </row>
    <row r="26" spans="1:4" x14ac:dyDescent="0.35">
      <c r="A26" t="s">
        <v>5</v>
      </c>
      <c r="D26">
        <f>B13</f>
        <v>-28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670E-CB11-4C06-BF1F-5E33F5BE0649}">
  <dimension ref="A1:D22"/>
  <sheetViews>
    <sheetView workbookViewId="0">
      <selection activeCell="D22" sqref="D22"/>
    </sheetView>
  </sheetViews>
  <sheetFormatPr baseColWidth="10" defaultRowHeight="14.5" x14ac:dyDescent="0.35"/>
  <cols>
    <col min="3" max="3" width="1.81640625" customWidth="1"/>
    <col min="4" max="4" width="39.7265625" customWidth="1"/>
  </cols>
  <sheetData>
    <row r="1" spans="1:4" x14ac:dyDescent="0.35">
      <c r="A1" t="s">
        <v>18</v>
      </c>
    </row>
    <row r="2" spans="1:4" x14ac:dyDescent="0.35">
      <c r="A2" t="s">
        <v>7</v>
      </c>
      <c r="B2" s="1">
        <f>Mars!B15</f>
        <v>163537.44</v>
      </c>
    </row>
    <row r="3" spans="1:4" x14ac:dyDescent="0.35">
      <c r="A3" s="2">
        <v>45022</v>
      </c>
      <c r="B3">
        <v>-1714.32</v>
      </c>
      <c r="D3" t="s">
        <v>21</v>
      </c>
    </row>
    <row r="4" spans="1:4" x14ac:dyDescent="0.35">
      <c r="A4" s="2">
        <v>45022</v>
      </c>
      <c r="B4">
        <v>-436</v>
      </c>
      <c r="D4" t="s">
        <v>22</v>
      </c>
    </row>
    <row r="5" spans="1:4" x14ac:dyDescent="0.35">
      <c r="A5" s="2">
        <v>45029</v>
      </c>
      <c r="B5">
        <v>-2869</v>
      </c>
      <c r="D5" t="s">
        <v>22</v>
      </c>
    </row>
    <row r="6" spans="1:4" x14ac:dyDescent="0.35">
      <c r="A6" s="2">
        <v>45038</v>
      </c>
      <c r="B6">
        <v>4038</v>
      </c>
      <c r="D6" t="s">
        <v>8</v>
      </c>
    </row>
    <row r="7" spans="1:4" x14ac:dyDescent="0.35">
      <c r="A7" s="2">
        <v>45041</v>
      </c>
      <c r="B7">
        <v>589.5</v>
      </c>
      <c r="D7" t="s">
        <v>20</v>
      </c>
    </row>
    <row r="8" spans="1:4" x14ac:dyDescent="0.35">
      <c r="A8" s="2">
        <v>45043</v>
      </c>
      <c r="B8">
        <v>-820</v>
      </c>
      <c r="D8" t="s">
        <v>23</v>
      </c>
    </row>
    <row r="9" spans="1:4" x14ac:dyDescent="0.35">
      <c r="A9" s="2">
        <v>45045</v>
      </c>
      <c r="B9">
        <v>-7468.75</v>
      </c>
      <c r="D9" t="s">
        <v>22</v>
      </c>
    </row>
    <row r="12" spans="1:4" x14ac:dyDescent="0.35">
      <c r="A12" t="s">
        <v>19</v>
      </c>
      <c r="B12" s="1">
        <f>SUM(B2:B11)</f>
        <v>154856.87</v>
      </c>
    </row>
    <row r="15" spans="1:4" x14ac:dyDescent="0.35">
      <c r="A15" s="3" t="s">
        <v>36</v>
      </c>
    </row>
    <row r="16" spans="1:4" x14ac:dyDescent="0.35">
      <c r="A16" t="s">
        <v>8</v>
      </c>
      <c r="D16">
        <f>B6</f>
        <v>4038</v>
      </c>
    </row>
    <row r="17" spans="1:4" x14ac:dyDescent="0.35">
      <c r="A17" t="s">
        <v>20</v>
      </c>
      <c r="D17">
        <f>B7</f>
        <v>589.5</v>
      </c>
    </row>
    <row r="19" spans="1:4" x14ac:dyDescent="0.35">
      <c r="A19" s="3" t="s">
        <v>39</v>
      </c>
    </row>
    <row r="20" spans="1:4" x14ac:dyDescent="0.35">
      <c r="A20" t="s">
        <v>45</v>
      </c>
      <c r="D20">
        <f>B3</f>
        <v>-1714.32</v>
      </c>
    </row>
    <row r="21" spans="1:4" x14ac:dyDescent="0.35">
      <c r="A21" t="s">
        <v>22</v>
      </c>
      <c r="D21">
        <f>B4+B5+B9</f>
        <v>-10773.75</v>
      </c>
    </row>
    <row r="22" spans="1:4" x14ac:dyDescent="0.35">
      <c r="A22" t="s">
        <v>10</v>
      </c>
      <c r="D22">
        <f>B8</f>
        <v>-820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79A6-FFA2-4EA9-9E79-0DCCC256EE80}">
  <dimension ref="A1:D24"/>
  <sheetViews>
    <sheetView workbookViewId="0">
      <selection activeCell="B21" sqref="B21"/>
    </sheetView>
  </sheetViews>
  <sheetFormatPr baseColWidth="10" defaultRowHeight="14.5" x14ac:dyDescent="0.35"/>
  <cols>
    <col min="3" max="3" width="3" customWidth="1"/>
    <col min="4" max="4" width="30.26953125" customWidth="1"/>
  </cols>
  <sheetData>
    <row r="1" spans="1:4" x14ac:dyDescent="0.35">
      <c r="A1" t="s">
        <v>24</v>
      </c>
    </row>
    <row r="2" spans="1:4" x14ac:dyDescent="0.35">
      <c r="A2" t="s">
        <v>7</v>
      </c>
      <c r="B2" s="1">
        <f>April!B12</f>
        <v>154856.87</v>
      </c>
    </row>
    <row r="3" spans="1:4" x14ac:dyDescent="0.35">
      <c r="A3" s="2">
        <v>45048</v>
      </c>
      <c r="B3">
        <v>196.5</v>
      </c>
      <c r="D3" t="s">
        <v>20</v>
      </c>
    </row>
    <row r="4" spans="1:4" x14ac:dyDescent="0.35">
      <c r="A4" s="2">
        <v>45048</v>
      </c>
      <c r="B4">
        <v>-950</v>
      </c>
      <c r="D4" t="s">
        <v>25</v>
      </c>
    </row>
    <row r="5" spans="1:4" x14ac:dyDescent="0.35">
      <c r="A5" s="2">
        <v>45055</v>
      </c>
      <c r="B5">
        <v>196.5</v>
      </c>
      <c r="D5" t="s">
        <v>20</v>
      </c>
    </row>
    <row r="6" spans="1:4" x14ac:dyDescent="0.35">
      <c r="A6" s="2">
        <v>45055</v>
      </c>
      <c r="B6">
        <v>300</v>
      </c>
      <c r="D6" t="s">
        <v>8</v>
      </c>
    </row>
    <row r="7" spans="1:4" x14ac:dyDescent="0.35">
      <c r="A7" s="2">
        <v>45059</v>
      </c>
      <c r="B7">
        <v>-5314</v>
      </c>
      <c r="D7" t="s">
        <v>26</v>
      </c>
    </row>
    <row r="8" spans="1:4" x14ac:dyDescent="0.35">
      <c r="A8" s="2">
        <v>45066</v>
      </c>
      <c r="B8">
        <v>600</v>
      </c>
      <c r="D8" t="s">
        <v>8</v>
      </c>
    </row>
    <row r="9" spans="1:4" x14ac:dyDescent="0.35">
      <c r="A9" s="2">
        <v>45066</v>
      </c>
      <c r="B9">
        <v>20752</v>
      </c>
      <c r="D9" t="s">
        <v>8</v>
      </c>
    </row>
    <row r="10" spans="1:4" x14ac:dyDescent="0.35">
      <c r="A10" s="2">
        <v>45066</v>
      </c>
      <c r="B10">
        <v>-21.5</v>
      </c>
      <c r="D10" t="s">
        <v>5</v>
      </c>
    </row>
    <row r="11" spans="1:4" x14ac:dyDescent="0.35">
      <c r="A11" s="2">
        <v>45069</v>
      </c>
      <c r="B11">
        <v>196.5</v>
      </c>
      <c r="D11" t="s">
        <v>20</v>
      </c>
    </row>
    <row r="12" spans="1:4" x14ac:dyDescent="0.35">
      <c r="A12" s="2">
        <v>45070</v>
      </c>
      <c r="B12">
        <v>600</v>
      </c>
      <c r="D12" t="s">
        <v>8</v>
      </c>
    </row>
    <row r="14" spans="1:4" x14ac:dyDescent="0.35">
      <c r="A14" t="s">
        <v>2</v>
      </c>
      <c r="B14" s="1">
        <f>SUM(B2:B13)</f>
        <v>171412.87</v>
      </c>
    </row>
    <row r="17" spans="1:4" x14ac:dyDescent="0.35">
      <c r="A17" s="3" t="s">
        <v>36</v>
      </c>
    </row>
    <row r="18" spans="1:4" x14ac:dyDescent="0.35">
      <c r="A18" t="s">
        <v>20</v>
      </c>
      <c r="D18">
        <f>B3+B5+B11</f>
        <v>589.5</v>
      </c>
    </row>
    <row r="19" spans="1:4" x14ac:dyDescent="0.35">
      <c r="A19" t="s">
        <v>8</v>
      </c>
      <c r="D19">
        <f>B6+B8+B9+B12</f>
        <v>22252</v>
      </c>
    </row>
    <row r="21" spans="1:4" x14ac:dyDescent="0.35">
      <c r="A21" s="3" t="s">
        <v>39</v>
      </c>
    </row>
    <row r="22" spans="1:4" x14ac:dyDescent="0.35">
      <c r="A22" t="s">
        <v>25</v>
      </c>
      <c r="D22">
        <f>B4</f>
        <v>-950</v>
      </c>
    </row>
    <row r="23" spans="1:4" x14ac:dyDescent="0.35">
      <c r="A23" t="s">
        <v>26</v>
      </c>
      <c r="D23">
        <f>B7</f>
        <v>-5314</v>
      </c>
    </row>
    <row r="24" spans="1:4" x14ac:dyDescent="0.35">
      <c r="A24" t="s">
        <v>5</v>
      </c>
      <c r="D24">
        <f>B10</f>
        <v>-21.5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D1A1-4E88-4CF5-9300-D5319298413C}">
  <dimension ref="A1:D25"/>
  <sheetViews>
    <sheetView workbookViewId="0">
      <selection activeCell="E15" sqref="E15"/>
    </sheetView>
  </sheetViews>
  <sheetFormatPr baseColWidth="10" defaultRowHeight="14.5" x14ac:dyDescent="0.35"/>
  <cols>
    <col min="3" max="3" width="2.81640625" customWidth="1"/>
    <col min="4" max="4" width="26.54296875" customWidth="1"/>
  </cols>
  <sheetData>
    <row r="1" spans="1:4" x14ac:dyDescent="0.35">
      <c r="A1" t="s">
        <v>27</v>
      </c>
    </row>
    <row r="2" spans="1:4" x14ac:dyDescent="0.35">
      <c r="A2" t="s">
        <v>7</v>
      </c>
      <c r="B2" s="1">
        <f>Mai!B14</f>
        <v>171412.87</v>
      </c>
    </row>
    <row r="3" spans="1:4" x14ac:dyDescent="0.35">
      <c r="A3" s="2">
        <v>45084</v>
      </c>
      <c r="B3">
        <v>393</v>
      </c>
      <c r="D3" t="s">
        <v>20</v>
      </c>
    </row>
    <row r="4" spans="1:4" x14ac:dyDescent="0.35">
      <c r="A4" s="2">
        <v>45090</v>
      </c>
      <c r="B4">
        <v>-4271.7</v>
      </c>
      <c r="D4" t="s">
        <v>28</v>
      </c>
    </row>
    <row r="5" spans="1:4" x14ac:dyDescent="0.35">
      <c r="A5" s="2">
        <v>45090</v>
      </c>
      <c r="B5">
        <v>-3300</v>
      </c>
      <c r="D5" t="s">
        <v>26</v>
      </c>
    </row>
    <row r="6" spans="1:4" x14ac:dyDescent="0.35">
      <c r="A6" s="2">
        <v>45094</v>
      </c>
      <c r="B6">
        <v>-1750</v>
      </c>
      <c r="D6" t="s">
        <v>46</v>
      </c>
    </row>
    <row r="7" spans="1:4" x14ac:dyDescent="0.35">
      <c r="A7" s="2">
        <v>45094</v>
      </c>
      <c r="B7">
        <v>-10</v>
      </c>
      <c r="D7" t="s">
        <v>5</v>
      </c>
    </row>
    <row r="8" spans="1:4" x14ac:dyDescent="0.35">
      <c r="A8" s="2">
        <v>45099</v>
      </c>
      <c r="B8">
        <v>-548</v>
      </c>
      <c r="D8" t="s">
        <v>29</v>
      </c>
    </row>
    <row r="9" spans="1:4" x14ac:dyDescent="0.35">
      <c r="A9" s="2">
        <v>45105</v>
      </c>
      <c r="B9">
        <v>450</v>
      </c>
      <c r="D9" t="s">
        <v>8</v>
      </c>
    </row>
    <row r="10" spans="1:4" x14ac:dyDescent="0.35">
      <c r="A10" s="2">
        <v>45106</v>
      </c>
      <c r="B10">
        <v>-8267.15</v>
      </c>
      <c r="D10" t="s">
        <v>47</v>
      </c>
    </row>
    <row r="12" spans="1:4" x14ac:dyDescent="0.35">
      <c r="A12" t="s">
        <v>2</v>
      </c>
      <c r="B12" s="1">
        <f>SUM(B2:B11)</f>
        <v>154109.01999999999</v>
      </c>
    </row>
    <row r="16" spans="1:4" x14ac:dyDescent="0.35">
      <c r="A16" s="3" t="s">
        <v>36</v>
      </c>
    </row>
    <row r="17" spans="1:4" x14ac:dyDescent="0.35">
      <c r="A17" t="s">
        <v>20</v>
      </c>
      <c r="D17">
        <f>B3</f>
        <v>393</v>
      </c>
    </row>
    <row r="18" spans="1:4" x14ac:dyDescent="0.35">
      <c r="A18" t="s">
        <v>8</v>
      </c>
      <c r="D18">
        <f>B9</f>
        <v>450</v>
      </c>
    </row>
    <row r="20" spans="1:4" x14ac:dyDescent="0.35">
      <c r="A20" s="3" t="s">
        <v>39</v>
      </c>
    </row>
    <row r="21" spans="1:4" x14ac:dyDescent="0.35">
      <c r="A21" t="s">
        <v>28</v>
      </c>
      <c r="D21">
        <f>B4</f>
        <v>-4271.7</v>
      </c>
    </row>
    <row r="22" spans="1:4" x14ac:dyDescent="0.35">
      <c r="A22" t="s">
        <v>29</v>
      </c>
      <c r="D22">
        <f>B8</f>
        <v>-548</v>
      </c>
    </row>
    <row r="23" spans="1:4" x14ac:dyDescent="0.35">
      <c r="A23" t="s">
        <v>26</v>
      </c>
      <c r="D23">
        <f>B5+B6</f>
        <v>-5050</v>
      </c>
    </row>
    <row r="24" spans="1:4" x14ac:dyDescent="0.35">
      <c r="A24" t="s">
        <v>22</v>
      </c>
      <c r="D24">
        <f>B10</f>
        <v>-8267.15</v>
      </c>
    </row>
    <row r="25" spans="1:4" x14ac:dyDescent="0.35">
      <c r="A25" t="s">
        <v>5</v>
      </c>
      <c r="D25">
        <f>B7</f>
        <v>-10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A6D3-2C95-4ECB-A0A8-4093E1AF17DA}">
  <dimension ref="A1:D13"/>
  <sheetViews>
    <sheetView workbookViewId="0">
      <selection activeCell="D14" sqref="D14"/>
    </sheetView>
  </sheetViews>
  <sheetFormatPr baseColWidth="10" defaultRowHeight="14.5" x14ac:dyDescent="0.35"/>
  <cols>
    <col min="3" max="3" width="3.54296875" customWidth="1"/>
  </cols>
  <sheetData>
    <row r="1" spans="1:4" x14ac:dyDescent="0.35">
      <c r="A1" t="s">
        <v>30</v>
      </c>
    </row>
    <row r="2" spans="1:4" x14ac:dyDescent="0.35">
      <c r="A2" t="s">
        <v>7</v>
      </c>
      <c r="B2" s="1">
        <f>Juni!B12</f>
        <v>154109.01999999999</v>
      </c>
    </row>
    <row r="3" spans="1:4" x14ac:dyDescent="0.35">
      <c r="A3" s="2">
        <v>45113</v>
      </c>
      <c r="B3">
        <v>300</v>
      </c>
      <c r="D3" t="s">
        <v>8</v>
      </c>
    </row>
    <row r="4" spans="1:4" x14ac:dyDescent="0.35">
      <c r="A4" s="2">
        <v>45122</v>
      </c>
      <c r="B4">
        <v>-16.5</v>
      </c>
      <c r="D4" t="s">
        <v>5</v>
      </c>
    </row>
    <row r="6" spans="1:4" x14ac:dyDescent="0.35">
      <c r="A6" t="s">
        <v>2</v>
      </c>
      <c r="B6" s="1">
        <f>SUM(B2:B5)</f>
        <v>154392.51999999999</v>
      </c>
    </row>
    <row r="9" spans="1:4" x14ac:dyDescent="0.35">
      <c r="A9" s="3" t="s">
        <v>36</v>
      </c>
    </row>
    <row r="10" spans="1:4" x14ac:dyDescent="0.35">
      <c r="A10" t="s">
        <v>8</v>
      </c>
      <c r="D10">
        <f>B3</f>
        <v>300</v>
      </c>
    </row>
    <row r="12" spans="1:4" x14ac:dyDescent="0.35">
      <c r="A12" s="3" t="s">
        <v>39</v>
      </c>
    </row>
    <row r="13" spans="1:4" x14ac:dyDescent="0.35">
      <c r="A13" t="s">
        <v>5</v>
      </c>
      <c r="D13">
        <f>B4</f>
        <v>-16.5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E805-2DF2-43E0-AAF2-7D3782950AF0}">
  <dimension ref="A1:D30"/>
  <sheetViews>
    <sheetView workbookViewId="0">
      <selection activeCell="D34" sqref="D34"/>
    </sheetView>
  </sheetViews>
  <sheetFormatPr baseColWidth="10" defaultRowHeight="14.5" x14ac:dyDescent="0.35"/>
  <cols>
    <col min="3" max="3" width="3.7265625" customWidth="1"/>
    <col min="4" max="4" width="41.1796875" customWidth="1"/>
  </cols>
  <sheetData>
    <row r="1" spans="1:4" x14ac:dyDescent="0.35">
      <c r="A1" t="s">
        <v>31</v>
      </c>
    </row>
    <row r="2" spans="1:4" x14ac:dyDescent="0.35">
      <c r="A2" t="s">
        <v>7</v>
      </c>
      <c r="B2" s="1">
        <f>Juli!B6</f>
        <v>154392.51999999999</v>
      </c>
    </row>
    <row r="3" spans="1:4" x14ac:dyDescent="0.35">
      <c r="A3" s="2">
        <v>45140</v>
      </c>
      <c r="B3">
        <v>-1226</v>
      </c>
      <c r="D3" t="s">
        <v>48</v>
      </c>
    </row>
    <row r="4" spans="1:4" x14ac:dyDescent="0.35">
      <c r="A4" s="2">
        <v>45141</v>
      </c>
      <c r="B4">
        <v>-2748</v>
      </c>
      <c r="D4" t="s">
        <v>49</v>
      </c>
    </row>
    <row r="5" spans="1:4" x14ac:dyDescent="0.35">
      <c r="A5" s="2">
        <v>45146</v>
      </c>
      <c r="B5">
        <v>300</v>
      </c>
      <c r="D5" t="s">
        <v>8</v>
      </c>
    </row>
    <row r="6" spans="1:4" x14ac:dyDescent="0.35">
      <c r="A6" s="2">
        <v>45147</v>
      </c>
      <c r="B6">
        <v>4961.55</v>
      </c>
      <c r="D6" t="s">
        <v>20</v>
      </c>
    </row>
    <row r="7" spans="1:4" x14ac:dyDescent="0.35">
      <c r="A7" s="2">
        <v>45153</v>
      </c>
      <c r="B7">
        <v>-2409.3000000000002</v>
      </c>
      <c r="D7" t="s">
        <v>28</v>
      </c>
    </row>
    <row r="8" spans="1:4" x14ac:dyDescent="0.35">
      <c r="A8" s="2">
        <v>45153</v>
      </c>
      <c r="B8">
        <v>-669</v>
      </c>
      <c r="D8" t="s">
        <v>22</v>
      </c>
    </row>
    <row r="9" spans="1:4" x14ac:dyDescent="0.35">
      <c r="A9" s="2">
        <v>45154</v>
      </c>
      <c r="B9">
        <v>98.24</v>
      </c>
      <c r="D9" t="s">
        <v>20</v>
      </c>
    </row>
    <row r="10" spans="1:4" x14ac:dyDescent="0.35">
      <c r="A10" s="2">
        <v>45154</v>
      </c>
      <c r="B10">
        <v>3438.62</v>
      </c>
      <c r="D10" t="s">
        <v>20</v>
      </c>
    </row>
    <row r="11" spans="1:4" x14ac:dyDescent="0.35">
      <c r="A11" s="2">
        <v>45155</v>
      </c>
      <c r="B11">
        <v>-3361</v>
      </c>
      <c r="D11" t="s">
        <v>28</v>
      </c>
    </row>
    <row r="12" spans="1:4" x14ac:dyDescent="0.35">
      <c r="A12" s="2">
        <v>45161</v>
      </c>
      <c r="B12">
        <v>4470.32</v>
      </c>
      <c r="D12" t="s">
        <v>20</v>
      </c>
    </row>
    <row r="13" spans="1:4" x14ac:dyDescent="0.35">
      <c r="A13" s="2">
        <v>45164</v>
      </c>
      <c r="B13">
        <v>38049</v>
      </c>
      <c r="D13" t="s">
        <v>8</v>
      </c>
    </row>
    <row r="14" spans="1:4" x14ac:dyDescent="0.35">
      <c r="A14" s="2">
        <v>45168</v>
      </c>
      <c r="B14">
        <v>-6996</v>
      </c>
      <c r="D14" t="s">
        <v>50</v>
      </c>
    </row>
    <row r="15" spans="1:4" x14ac:dyDescent="0.35">
      <c r="A15" s="2">
        <v>45168</v>
      </c>
      <c r="B15">
        <v>-1500</v>
      </c>
      <c r="D15" t="s">
        <v>51</v>
      </c>
    </row>
    <row r="16" spans="1:4" x14ac:dyDescent="0.35">
      <c r="A16" s="2">
        <v>45168</v>
      </c>
      <c r="B16">
        <v>-1475</v>
      </c>
      <c r="D16" t="s">
        <v>4</v>
      </c>
    </row>
    <row r="18" spans="1:4" x14ac:dyDescent="0.35">
      <c r="A18" t="s">
        <v>2</v>
      </c>
      <c r="B18" s="1">
        <f>SUM(B2:B17)</f>
        <v>185325.94999999998</v>
      </c>
    </row>
    <row r="21" spans="1:4" x14ac:dyDescent="0.35">
      <c r="A21" s="3" t="s">
        <v>36</v>
      </c>
    </row>
    <row r="22" spans="1:4" x14ac:dyDescent="0.35">
      <c r="A22" t="s">
        <v>20</v>
      </c>
      <c r="D22">
        <f>B6+B9+B10+B12</f>
        <v>12968.73</v>
      </c>
    </row>
    <row r="23" spans="1:4" x14ac:dyDescent="0.35">
      <c r="A23" t="s">
        <v>8</v>
      </c>
      <c r="D23">
        <f>B5+B13</f>
        <v>38349</v>
      </c>
    </row>
    <row r="25" spans="1:4" x14ac:dyDescent="0.35">
      <c r="A25" s="3" t="s">
        <v>39</v>
      </c>
    </row>
    <row r="26" spans="1:4" x14ac:dyDescent="0.35">
      <c r="A26" t="s">
        <v>28</v>
      </c>
      <c r="D26">
        <f>B3+B7+B11</f>
        <v>-6996.3</v>
      </c>
    </row>
    <row r="27" spans="1:4" x14ac:dyDescent="0.35">
      <c r="A27" t="s">
        <v>22</v>
      </c>
      <c r="D27">
        <f>B4+B8</f>
        <v>-3417</v>
      </c>
    </row>
    <row r="28" spans="1:4" x14ac:dyDescent="0.35">
      <c r="A28" t="s">
        <v>4</v>
      </c>
      <c r="D28">
        <f>B16</f>
        <v>-1475</v>
      </c>
    </row>
    <row r="29" spans="1:4" x14ac:dyDescent="0.35">
      <c r="A29" t="s">
        <v>52</v>
      </c>
      <c r="D29">
        <f>B15</f>
        <v>-1500</v>
      </c>
    </row>
    <row r="30" spans="1:4" x14ac:dyDescent="0.35">
      <c r="A30" t="s">
        <v>32</v>
      </c>
      <c r="D30">
        <f>B14</f>
        <v>-6996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F7C8-7A25-431D-9FBD-9874A2790C01}">
  <dimension ref="A1:D26"/>
  <sheetViews>
    <sheetView workbookViewId="0">
      <selection activeCell="H17" sqref="H17"/>
    </sheetView>
  </sheetViews>
  <sheetFormatPr baseColWidth="10" defaultRowHeight="14.5" x14ac:dyDescent="0.35"/>
  <cols>
    <col min="3" max="3" width="3.453125" customWidth="1"/>
    <col min="4" max="4" width="23.81640625" customWidth="1"/>
  </cols>
  <sheetData>
    <row r="1" spans="1:4" x14ac:dyDescent="0.35">
      <c r="A1" t="s">
        <v>33</v>
      </c>
    </row>
    <row r="2" spans="1:4" x14ac:dyDescent="0.35">
      <c r="A2" s="2" t="s">
        <v>7</v>
      </c>
      <c r="B2" s="1">
        <f>August!B18</f>
        <v>185325.94999999998</v>
      </c>
    </row>
    <row r="3" spans="1:4" x14ac:dyDescent="0.35">
      <c r="A3" s="2">
        <v>45170</v>
      </c>
      <c r="B3">
        <v>-3313</v>
      </c>
      <c r="D3" t="s">
        <v>28</v>
      </c>
    </row>
    <row r="4" spans="1:4" x14ac:dyDescent="0.35">
      <c r="A4" s="2">
        <v>45175</v>
      </c>
      <c r="B4">
        <v>-1680</v>
      </c>
      <c r="D4" t="s">
        <v>34</v>
      </c>
    </row>
    <row r="5" spans="1:4" x14ac:dyDescent="0.35">
      <c r="A5" s="2">
        <v>45175</v>
      </c>
      <c r="B5">
        <v>-1225</v>
      </c>
      <c r="D5" t="s">
        <v>34</v>
      </c>
    </row>
    <row r="6" spans="1:4" x14ac:dyDescent="0.35">
      <c r="A6" s="2">
        <v>45175</v>
      </c>
      <c r="B6">
        <v>-1201</v>
      </c>
      <c r="D6" t="s">
        <v>34</v>
      </c>
    </row>
    <row r="7" spans="1:4" x14ac:dyDescent="0.35">
      <c r="A7" s="2">
        <v>45177</v>
      </c>
      <c r="B7">
        <v>-2330</v>
      </c>
      <c r="D7" t="s">
        <v>28</v>
      </c>
    </row>
    <row r="8" spans="1:4" x14ac:dyDescent="0.35">
      <c r="A8" s="2">
        <v>45178</v>
      </c>
      <c r="B8">
        <v>-10790</v>
      </c>
      <c r="D8" t="s">
        <v>22</v>
      </c>
    </row>
    <row r="9" spans="1:4" x14ac:dyDescent="0.35">
      <c r="A9" s="2">
        <v>45178</v>
      </c>
      <c r="B9">
        <v>-2375</v>
      </c>
      <c r="D9" t="s">
        <v>35</v>
      </c>
    </row>
    <row r="10" spans="1:4" x14ac:dyDescent="0.35">
      <c r="A10" s="2">
        <v>45183</v>
      </c>
      <c r="B10">
        <v>-1475</v>
      </c>
      <c r="D10" t="s">
        <v>4</v>
      </c>
    </row>
    <row r="11" spans="1:4" x14ac:dyDescent="0.35">
      <c r="A11" s="2">
        <v>45185</v>
      </c>
      <c r="B11">
        <v>-22.5</v>
      </c>
      <c r="D11" t="s">
        <v>5</v>
      </c>
    </row>
    <row r="12" spans="1:4" x14ac:dyDescent="0.35">
      <c r="A12" s="2">
        <v>45196</v>
      </c>
      <c r="B12">
        <v>750</v>
      </c>
      <c r="D12" t="s">
        <v>20</v>
      </c>
    </row>
    <row r="14" spans="1:4" x14ac:dyDescent="0.35">
      <c r="A14" t="s">
        <v>2</v>
      </c>
      <c r="B14" s="1">
        <f>SUM(B2:B13)</f>
        <v>161664.44999999998</v>
      </c>
    </row>
    <row r="17" spans="1:4" x14ac:dyDescent="0.35">
      <c r="A17" s="3" t="s">
        <v>36</v>
      </c>
    </row>
    <row r="18" spans="1:4" x14ac:dyDescent="0.35">
      <c r="A18" t="s">
        <v>20</v>
      </c>
      <c r="D18">
        <f>B12</f>
        <v>750</v>
      </c>
    </row>
    <row r="20" spans="1:4" x14ac:dyDescent="0.35">
      <c r="A20" s="3" t="s">
        <v>39</v>
      </c>
    </row>
    <row r="21" spans="1:4" x14ac:dyDescent="0.35">
      <c r="A21" t="s">
        <v>28</v>
      </c>
      <c r="D21">
        <f>B3+B7</f>
        <v>-5643</v>
      </c>
    </row>
    <row r="22" spans="1:4" x14ac:dyDescent="0.35">
      <c r="A22" t="s">
        <v>34</v>
      </c>
      <c r="D22">
        <f>B4+B5+B6</f>
        <v>-4106</v>
      </c>
    </row>
    <row r="23" spans="1:4" x14ac:dyDescent="0.35">
      <c r="A23" t="s">
        <v>22</v>
      </c>
      <c r="D23">
        <f>B8</f>
        <v>-10790</v>
      </c>
    </row>
    <row r="24" spans="1:4" x14ac:dyDescent="0.35">
      <c r="A24" t="s">
        <v>53</v>
      </c>
      <c r="D24">
        <f>B9</f>
        <v>-2375</v>
      </c>
    </row>
    <row r="25" spans="1:4" x14ac:dyDescent="0.35">
      <c r="A25" t="s">
        <v>4</v>
      </c>
      <c r="D25">
        <f>B10</f>
        <v>-1475</v>
      </c>
    </row>
    <row r="26" spans="1:4" x14ac:dyDescent="0.35">
      <c r="A26" t="s">
        <v>5</v>
      </c>
      <c r="D26">
        <f>B11</f>
        <v>-22.5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  <vt:lpstr>Saprekonto 2022</vt:lpstr>
      <vt:lpstr>Sum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MangsethAndersen</dc:creator>
  <cp:lastModifiedBy>Marcus Emanuel Frandsen</cp:lastModifiedBy>
  <cp:lastPrinted>2023-03-15T08:33:56Z</cp:lastPrinted>
  <dcterms:created xsi:type="dcterms:W3CDTF">2023-03-14T13:45:34Z</dcterms:created>
  <dcterms:modified xsi:type="dcterms:W3CDTF">2023-03-18T09:18:22Z</dcterms:modified>
</cp:coreProperties>
</file>